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21" activeTab="0"/>
  </bookViews>
  <sheets>
    <sheet name="FATURA" sheetId="1" r:id="rId1"/>
    <sheet name="HESAPLAMA" sheetId="2" r:id="rId2"/>
  </sheets>
  <definedNames>
    <definedName name="_xlnm._FilterDatabase" localSheetId="0" hidden="1">'FATURA'!$B$2:$F$13</definedName>
    <definedName name="_xlnm.Print_Area" localSheetId="1">'HESAPLAMA'!$A$1:$C$26</definedName>
  </definedNames>
  <calcPr fullCalcOnLoad="1"/>
</workbook>
</file>

<file path=xl/comments1.xml><?xml version="1.0" encoding="utf-8"?>
<comments xmlns="http://schemas.openxmlformats.org/spreadsheetml/2006/main">
  <authors>
    <author>Erdal ARI</author>
  </authors>
  <commentList>
    <comment ref="C2" authorId="0">
      <text>
        <r>
          <rPr>
            <b/>
            <sz val="13"/>
            <color indexed="10"/>
            <rFont val="Tahoma"/>
            <family val="2"/>
          </rPr>
          <t xml:space="preserve">Boş İse              : %18'lik Normal Satış
Ö.T.V.  Satış İse : %18'lik Ö.T.V'li Satış
%0 İse              : %0'lık Satış
Yurt Dışı            : Yurtdışı Satışları
İhraç Kayıtlı       : hraç Kayıtlı Satışlar 
İADE                 : ALIŞ'lardan İade
Diğer                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13"/>
            <color indexed="10"/>
            <rFont val="Tahoma"/>
            <family val="2"/>
          </rPr>
          <t>: DİĞER Gelirler
İlave K.D.V.       : İlave K.D.V.</t>
        </r>
      </text>
    </comment>
  </commentList>
</comments>
</file>

<file path=xl/sharedStrings.xml><?xml version="1.0" encoding="utf-8"?>
<sst xmlns="http://schemas.openxmlformats.org/spreadsheetml/2006/main" count="78" uniqueCount="56">
  <si>
    <t>G.TOPLAM</t>
  </si>
  <si>
    <t>MATRAH</t>
  </si>
  <si>
    <t xml:space="preserve"> </t>
  </si>
  <si>
    <t>GEÇEN AYDAN DEVREDEN K.D.V.</t>
  </si>
  <si>
    <t>SATIŞLARDAN İADE K.D.V.</t>
  </si>
  <si>
    <t>İNDİRİLEBİLİR K.D.V. TOPLAMI</t>
  </si>
  <si>
    <t>MATRAH TOPLAMLARI</t>
  </si>
  <si>
    <t>ALIŞLARDAN İADE</t>
  </si>
  <si>
    <t>HESAPLANAN K.D.V. TOPLAMI</t>
  </si>
  <si>
    <t>ÖDENMESİ GEREKEN K.D.V.</t>
  </si>
  <si>
    <t>FATURA NO</t>
  </si>
  <si>
    <t>K.D.V</t>
  </si>
  <si>
    <t>S.No</t>
  </si>
  <si>
    <t>T  O  P  L  A  M</t>
  </si>
  <si>
    <t>İLAVE EDİLECEK K.D.V.</t>
  </si>
  <si>
    <t>DEVREDEN K.D.V.</t>
  </si>
  <si>
    <t>%1 K.D.V.</t>
  </si>
  <si>
    <t>%8 K.D.V.</t>
  </si>
  <si>
    <t>%18 K.D.V.</t>
  </si>
  <si>
    <t>% 0 FATURALI SATIŞLAR</t>
  </si>
  <si>
    <t>% 18 FATURALI SATIŞLAR</t>
  </si>
  <si>
    <t>YURTDIŞI FATURALI SATIŞLAR</t>
  </si>
  <si>
    <t>HESAPLANAN K.D.V.</t>
  </si>
  <si>
    <t>Açıklama</t>
  </si>
  <si>
    <t>DİĞER GELİRLER</t>
  </si>
  <si>
    <t>İHRAÇ KAYITLI SATIŞLAR</t>
  </si>
  <si>
    <t>Yurtdışı</t>
  </si>
  <si>
    <t>% 18 Ö.T.V.'li SATIŞLAR</t>
  </si>
  <si>
    <t>Ö.T.V.</t>
  </si>
  <si>
    <t>İlave K.D.V.</t>
  </si>
  <si>
    <t>5/10 TEVKİFATLI SATIŞLAR</t>
  </si>
  <si>
    <t>5/10 TEVKİFATLI K.D.V.</t>
  </si>
  <si>
    <t>Tevkifat</t>
  </si>
  <si>
    <t>İhraç</t>
  </si>
  <si>
    <t>İade</t>
  </si>
  <si>
    <t>Diğer</t>
  </si>
  <si>
    <t>F'deki RAKAMIN</t>
  </si>
  <si>
    <t>G'deki Rakamın %18 Eksiğini Yazıversin  (G3/0,18)</t>
  </si>
  <si>
    <t>F'deki Rakamın %18 Eksiğini Yazıversin  (F3/1,18)</t>
  </si>
  <si>
    <t>F'deki Rakamın %09 Eksiğini Yazıversin  (F3/1,09)</t>
  </si>
  <si>
    <t>G'deki Rakamın %18 Eksiğini Yazıversin  (G3/0,09)</t>
  </si>
  <si>
    <t xml:space="preserve">F'deki Rakamın Aynısını Yazıversin </t>
  </si>
  <si>
    <t>SÜTUN F</t>
  </si>
  <si>
    <t>SÜTUN G</t>
  </si>
  <si>
    <t>SÜTUN H</t>
  </si>
  <si>
    <t>Boş Kalsın</t>
  </si>
  <si>
    <t>F'deki Rakamın %8 Eksiğini Yazıversin  (F3/1,08)</t>
  </si>
  <si>
    <t>G'deki Rakamın %8 Eksiğini Yazıversin  (G3/0,8)</t>
  </si>
  <si>
    <t>Merhaba;</t>
  </si>
  <si>
    <t>Daha önce bu konu üzerine cevabımı alıp ve uzun zamandır kullanıyordum aşağıdaki formülleri</t>
  </si>
  <si>
    <t>ancak şimdi %8 satış eklemek istiyorum aşağıdaki formüllere ekleyemedim bana bu konuda yardımcı olurmusunuz acaba.</t>
  </si>
  <si>
    <t>"=EĞER($E3="Tevkifat";YUVARLA($F3/1,09;2);EĞER($E3="";YUVARLA($F3/(1,18);2);EĞER(YADA($E3=0;$E3="Yurtdışı");$F3;YUVA RLA($F3/(1,18);2)))))</t>
  </si>
  <si>
    <t>"=EĞER($E3="";YUVARLA($F3-$G3;2);EĞER(YADA($E3=0;$E3="Yurtdışı");0;YUVARLA($ F3-$G3;2)))</t>
  </si>
  <si>
    <t>2021 SATIŞ FATURALARI DÖKÜMANLARI</t>
  </si>
  <si>
    <t>2021 K.D.V. HESAPLAMASI</t>
  </si>
  <si>
    <t>Esin KILIÇ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</si>
</sst>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_ ;\-#,##0\ "/>
    <numFmt numFmtId="175" formatCode="0_ ;\-0\ "/>
    <numFmt numFmtId="176" formatCode="#,##0.00_ ;\-#,##0.00\ "/>
    <numFmt numFmtId="177" formatCode="%\ 0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81">
    <font>
      <sz val="10"/>
      <name val="Arial Tur"/>
      <family val="0"/>
    </font>
    <font>
      <sz val="10"/>
      <color indexed="8"/>
      <name val="Tahoma"/>
      <family val="2"/>
    </font>
    <font>
      <sz val="16"/>
      <name val="Times New Roman Tur"/>
      <family val="1"/>
    </font>
    <font>
      <sz val="20"/>
      <name val="Times New Roman Tur"/>
      <family val="1"/>
    </font>
    <font>
      <b/>
      <sz val="16"/>
      <color indexed="16"/>
      <name val="Paddington"/>
      <family val="0"/>
    </font>
    <font>
      <b/>
      <sz val="16"/>
      <color indexed="10"/>
      <name val="Paddington"/>
      <family val="0"/>
    </font>
    <font>
      <b/>
      <sz val="16"/>
      <color indexed="18"/>
      <name val="Paddington"/>
      <family val="0"/>
    </font>
    <font>
      <sz val="10"/>
      <name val="Tahoma"/>
      <family val="2"/>
    </font>
    <font>
      <b/>
      <sz val="15"/>
      <color indexed="9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5"/>
      <name val="Tahoma"/>
      <family val="2"/>
    </font>
    <font>
      <sz val="15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7"/>
      <name val="Tahoma"/>
      <family val="2"/>
    </font>
    <font>
      <b/>
      <sz val="12"/>
      <name val="Tahoma"/>
      <family val="2"/>
    </font>
    <font>
      <b/>
      <sz val="13"/>
      <color indexed="10"/>
      <name val="Tahoma"/>
      <family val="2"/>
    </font>
    <font>
      <b/>
      <sz val="9"/>
      <color indexed="10"/>
      <name val="Tahoma"/>
      <family val="2"/>
    </font>
    <font>
      <sz val="16"/>
      <name val="Arial Tur"/>
      <family val="0"/>
    </font>
    <font>
      <sz val="10"/>
      <color indexed="9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sz val="10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63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1"/>
      <color indexed="8"/>
      <name val="Tahoma"/>
      <family val="2"/>
    </font>
    <font>
      <sz val="10"/>
      <color indexed="60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10"/>
      <name val="Arial Tur"/>
      <family val="0"/>
    </font>
    <font>
      <b/>
      <sz val="16"/>
      <color indexed="10"/>
      <name val="Arial Tur"/>
      <family val="0"/>
    </font>
    <font>
      <sz val="8"/>
      <name val="Segoe UI"/>
      <family val="2"/>
    </font>
    <font>
      <b/>
      <sz val="23"/>
      <color indexed="62"/>
      <name val="Paddington"/>
      <family val="0"/>
    </font>
    <font>
      <b/>
      <sz val="15"/>
      <color indexed="62"/>
      <name val="Paddington"/>
      <family val="0"/>
    </font>
    <font>
      <b/>
      <sz val="15"/>
      <color indexed="13"/>
      <name val="Paddington"/>
      <family val="0"/>
    </font>
    <font>
      <b/>
      <sz val="16"/>
      <color indexed="62"/>
      <name val="Paddington"/>
      <family val="0"/>
    </font>
    <font>
      <b/>
      <sz val="16"/>
      <color indexed="13"/>
      <name val="Paddington"/>
      <family val="0"/>
    </font>
    <font>
      <b/>
      <sz val="14"/>
      <color indexed="62"/>
      <name val="Comic Sans MS"/>
      <family val="4"/>
    </font>
    <font>
      <b/>
      <sz val="16"/>
      <color indexed="10"/>
      <name val="Verdana"/>
      <family val="2"/>
    </font>
    <font>
      <b/>
      <sz val="18"/>
      <color indexed="62"/>
      <name val="Paddington"/>
      <family val="0"/>
    </font>
    <font>
      <b/>
      <sz val="20"/>
      <color indexed="62"/>
      <name val="Paddington"/>
      <family val="0"/>
    </font>
    <font>
      <sz val="10"/>
      <color theme="1"/>
      <name val="Tahoma"/>
      <family val="2"/>
    </font>
    <font>
      <sz val="10"/>
      <color theme="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sz val="10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rgb="FF3F3F3F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1"/>
      <color theme="1"/>
      <name val="Tahoma"/>
      <family val="2"/>
    </font>
    <font>
      <sz val="10"/>
      <color rgb="FF9C6500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Arial Tur"/>
      <family val="0"/>
    </font>
    <font>
      <b/>
      <sz val="16"/>
      <color rgb="FFFF0000"/>
      <name val="Arial Tur"/>
      <family val="0"/>
    </font>
    <font>
      <b/>
      <sz val="14"/>
      <color theme="3" tint="0.39998000860214233"/>
      <name val="Comic Sans MS"/>
      <family val="4"/>
    </font>
    <font>
      <b/>
      <sz val="16"/>
      <color theme="3" tint="0.39998000860214233"/>
      <name val="Paddington"/>
      <family val="0"/>
    </font>
    <font>
      <b/>
      <sz val="23"/>
      <color theme="3" tint="0.39998000860214233"/>
      <name val="Paddington"/>
      <family val="0"/>
    </font>
    <font>
      <b/>
      <sz val="15"/>
      <color rgb="FFFFFF00"/>
      <name val="Paddington"/>
      <family val="0"/>
    </font>
    <font>
      <b/>
      <sz val="16"/>
      <color rgb="FFFFFF00"/>
      <name val="Paddington"/>
      <family val="0"/>
    </font>
    <font>
      <b/>
      <sz val="16"/>
      <color rgb="FFFF0000"/>
      <name val="Verdana"/>
      <family val="2"/>
    </font>
    <font>
      <b/>
      <sz val="18"/>
      <color theme="3" tint="0.39998000860214233"/>
      <name val="Paddington"/>
      <family val="0"/>
    </font>
    <font>
      <b/>
      <sz val="20"/>
      <color theme="3" tint="0.39998000860214233"/>
      <name val="Paddington"/>
      <family val="0"/>
    </font>
    <font>
      <b/>
      <sz val="15"/>
      <color theme="3" tint="0.39998000860214233"/>
      <name val="Paddington"/>
      <family val="0"/>
    </font>
    <font>
      <b/>
      <sz val="8"/>
      <name val="Arial Tu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medium"/>
    </border>
    <border>
      <left style="thick"/>
      <right style="thick"/>
      <top style="thin"/>
      <bottom style="thin"/>
    </border>
    <border>
      <left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/>
      <right style="thick"/>
      <top/>
      <bottom style="thick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 style="thick"/>
      <top/>
      <bottom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medium"/>
      <bottom style="thick"/>
    </border>
    <border>
      <left/>
      <right style="thick"/>
      <top style="medium"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/>
      <top/>
      <bottom/>
    </border>
    <border>
      <left/>
      <right/>
      <top/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5" fillId="0" borderId="0">
      <alignment/>
      <protection/>
    </xf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74" fontId="7" fillId="0" borderId="0" xfId="40" applyFont="1" applyAlignment="1">
      <alignment/>
    </xf>
    <xf numFmtId="176" fontId="13" fillId="0" borderId="10" xfId="57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11" xfId="0" applyFont="1" applyBorder="1" applyAlignment="1">
      <alignment vertical="center"/>
    </xf>
    <xf numFmtId="176" fontId="8" fillId="0" borderId="11" xfId="40" applyNumberFormat="1" applyFont="1" applyBorder="1" applyAlignment="1">
      <alignment vertical="center"/>
    </xf>
    <xf numFmtId="0" fontId="16" fillId="0" borderId="0" xfId="0" applyFont="1" applyAlignment="1">
      <alignment/>
    </xf>
    <xf numFmtId="168" fontId="7" fillId="0" borderId="12" xfId="54" applyFont="1" applyBorder="1" applyAlignment="1">
      <alignment/>
    </xf>
    <xf numFmtId="177" fontId="13" fillId="0" borderId="0" xfId="0" applyNumberFormat="1" applyFont="1" applyAlignment="1">
      <alignment horizontal="center"/>
    </xf>
    <xf numFmtId="0" fontId="12" fillId="33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76" fontId="17" fillId="34" borderId="20" xfId="57" applyNumberFormat="1" applyFont="1" applyFill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4" fontId="13" fillId="0" borderId="22" xfId="54" applyNumberFormat="1" applyFont="1" applyBorder="1" applyAlignment="1">
      <alignment/>
    </xf>
    <xf numFmtId="176" fontId="8" fillId="0" borderId="23" xfId="40" applyNumberFormat="1" applyFont="1" applyBorder="1" applyAlignment="1">
      <alignment vertical="center"/>
    </xf>
    <xf numFmtId="176" fontId="8" fillId="0" borderId="24" xfId="40" applyNumberFormat="1" applyFont="1" applyBorder="1" applyAlignment="1">
      <alignment vertical="center"/>
    </xf>
    <xf numFmtId="176" fontId="8" fillId="0" borderId="25" xfId="40" applyNumberFormat="1" applyFont="1" applyBorder="1" applyAlignment="1">
      <alignment vertical="center"/>
    </xf>
    <xf numFmtId="0" fontId="14" fillId="0" borderId="21" xfId="0" applyFont="1" applyBorder="1" applyAlignment="1">
      <alignment horizontal="left" vertical="center"/>
    </xf>
    <xf numFmtId="4" fontId="13" fillId="0" borderId="26" xfId="54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center" vertical="center"/>
    </xf>
    <xf numFmtId="176" fontId="13" fillId="0" borderId="27" xfId="57" applyNumberFormat="1" applyFont="1" applyBorder="1" applyAlignment="1">
      <alignment vertical="center"/>
    </xf>
    <xf numFmtId="176" fontId="13" fillId="0" borderId="11" xfId="57" applyNumberFormat="1" applyFont="1" applyBorder="1" applyAlignment="1">
      <alignment vertical="center"/>
    </xf>
    <xf numFmtId="176" fontId="13" fillId="0" borderId="28" xfId="57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Alignment="1">
      <alignment/>
    </xf>
    <xf numFmtId="4" fontId="69" fillId="0" borderId="0" xfId="0" applyNumberFormat="1" applyFont="1" applyAlignment="1">
      <alignment/>
    </xf>
    <xf numFmtId="4" fontId="69" fillId="0" borderId="0" xfId="0" applyNumberFormat="1" applyFont="1" applyBorder="1" applyAlignment="1">
      <alignment/>
    </xf>
    <xf numFmtId="0" fontId="70" fillId="0" borderId="0" xfId="0" applyFont="1" applyAlignment="1">
      <alignment/>
    </xf>
    <xf numFmtId="4" fontId="13" fillId="0" borderId="26" xfId="54" applyNumberFormat="1" applyFont="1" applyBorder="1" applyAlignment="1">
      <alignment horizontal="center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18" fillId="0" borderId="36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13" fillId="0" borderId="26" xfId="54" applyNumberFormat="1" applyFont="1" applyBorder="1" applyAlignment="1">
      <alignment horizontal="right" vertical="center"/>
    </xf>
    <xf numFmtId="0" fontId="71" fillId="35" borderId="38" xfId="0" applyFont="1" applyFill="1" applyBorder="1" applyAlignment="1">
      <alignment horizontal="center" vertical="center"/>
    </xf>
    <xf numFmtId="0" fontId="71" fillId="35" borderId="38" xfId="0" applyFont="1" applyFill="1" applyBorder="1" applyAlignment="1">
      <alignment horizontal="center" vertical="center"/>
    </xf>
    <xf numFmtId="4" fontId="72" fillId="35" borderId="38" xfId="53" applyNumberFormat="1" applyFont="1" applyFill="1" applyBorder="1" applyAlignment="1">
      <alignment horizontal="center" vertical="center"/>
    </xf>
    <xf numFmtId="175" fontId="73" fillId="35" borderId="39" xfId="53" applyNumberFormat="1" applyFont="1" applyFill="1" applyBorder="1" applyAlignment="1" quotePrefix="1">
      <alignment horizontal="center" vertical="center"/>
    </xf>
    <xf numFmtId="175" fontId="73" fillId="35" borderId="39" xfId="53" applyNumberFormat="1" applyFont="1" applyFill="1" applyBorder="1" applyAlignment="1">
      <alignment horizontal="center" vertical="center"/>
    </xf>
    <xf numFmtId="175" fontId="74" fillId="36" borderId="39" xfId="53" applyNumberFormat="1" applyFont="1" applyFill="1" applyBorder="1" applyAlignment="1">
      <alignment horizontal="center" vertical="center"/>
    </xf>
    <xf numFmtId="175" fontId="72" fillId="37" borderId="39" xfId="53" applyNumberFormat="1" applyFont="1" applyFill="1" applyBorder="1" applyAlignment="1">
      <alignment horizontal="center" vertical="center"/>
    </xf>
    <xf numFmtId="177" fontId="75" fillId="36" borderId="39" xfId="53" applyNumberFormat="1" applyFont="1" applyFill="1" applyBorder="1" applyAlignment="1">
      <alignment horizontal="center" vertical="center"/>
    </xf>
    <xf numFmtId="4" fontId="72" fillId="37" borderId="39" xfId="53" applyNumberFormat="1" applyFont="1" applyFill="1" applyBorder="1" applyAlignment="1">
      <alignment horizontal="right" vertical="center"/>
    </xf>
    <xf numFmtId="4" fontId="75" fillId="36" borderId="39" xfId="53" applyNumberFormat="1" applyFont="1" applyFill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175" fontId="6" fillId="38" borderId="39" xfId="53" applyNumberFormat="1" applyFont="1" applyFill="1" applyBorder="1" applyAlignment="1">
      <alignment horizontal="center" vertical="center"/>
    </xf>
    <xf numFmtId="177" fontId="5" fillId="38" borderId="39" xfId="53" applyNumberFormat="1" applyFont="1" applyFill="1" applyBorder="1" applyAlignment="1">
      <alignment horizontal="center" vertical="center"/>
    </xf>
    <xf numFmtId="4" fontId="4" fillId="38" borderId="39" xfId="53" applyNumberFormat="1" applyFont="1" applyFill="1" applyBorder="1" applyAlignment="1">
      <alignment horizontal="right" vertical="center"/>
    </xf>
    <xf numFmtId="0" fontId="2" fillId="37" borderId="39" xfId="0" applyFont="1" applyFill="1" applyBorder="1" applyAlignment="1">
      <alignment vertical="center"/>
    </xf>
    <xf numFmtId="0" fontId="76" fillId="0" borderId="0" xfId="0" applyFont="1" applyAlignment="1">
      <alignment vertical="center"/>
    </xf>
    <xf numFmtId="4" fontId="70" fillId="0" borderId="0" xfId="0" applyNumberFormat="1" applyFont="1" applyAlignment="1">
      <alignment/>
    </xf>
    <xf numFmtId="4" fontId="70" fillId="0" borderId="0" xfId="0" applyNumberFormat="1" applyFont="1" applyBorder="1" applyAlignment="1">
      <alignment/>
    </xf>
    <xf numFmtId="175" fontId="77" fillId="39" borderId="39" xfId="53" applyNumberFormat="1" applyFont="1" applyFill="1" applyBorder="1" applyAlignment="1">
      <alignment horizontal="center" vertical="center"/>
    </xf>
    <xf numFmtId="175" fontId="78" fillId="39" borderId="40" xfId="53" applyNumberFormat="1" applyFont="1" applyFill="1" applyBorder="1" applyAlignment="1">
      <alignment horizontal="center" vertical="center"/>
    </xf>
    <xf numFmtId="175" fontId="78" fillId="39" borderId="41" xfId="53" applyNumberFormat="1" applyFont="1" applyFill="1" applyBorder="1" applyAlignment="1">
      <alignment horizontal="center" vertical="center"/>
    </xf>
    <xf numFmtId="175" fontId="78" fillId="39" borderId="42" xfId="53" applyNumberFormat="1" applyFont="1" applyFill="1" applyBorder="1" applyAlignment="1">
      <alignment horizontal="center" vertical="center"/>
    </xf>
    <xf numFmtId="175" fontId="78" fillId="39" borderId="43" xfId="53" applyNumberFormat="1" applyFont="1" applyFill="1" applyBorder="1" applyAlignment="1">
      <alignment horizontal="center" vertical="center"/>
    </xf>
    <xf numFmtId="175" fontId="79" fillId="39" borderId="44" xfId="53" applyNumberFormat="1" applyFont="1" applyFill="1" applyBorder="1" applyAlignment="1">
      <alignment horizontal="center" vertical="center"/>
    </xf>
    <xf numFmtId="175" fontId="79" fillId="39" borderId="38" xfId="53" applyNumberFormat="1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6">
    <dxf>
      <font>
        <color indexed="9"/>
      </font>
    </dxf>
    <dxf>
      <font>
        <color indexed="8"/>
      </font>
    </dxf>
    <dxf>
      <font>
        <color indexed="22"/>
      </font>
    </dxf>
    <dxf>
      <font>
        <color indexed="49"/>
      </font>
    </dxf>
    <dxf>
      <font>
        <color indexed="49"/>
      </font>
    </dxf>
    <dxf>
      <font>
        <color indexed="49"/>
      </font>
    </dxf>
    <dxf>
      <font>
        <color indexed="49"/>
      </font>
    </dxf>
    <dxf>
      <font>
        <color indexed="49"/>
      </font>
    </dxf>
    <dxf>
      <font>
        <color indexed="49"/>
      </font>
    </dxf>
    <dxf>
      <font>
        <color indexed="4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33CCCC"/>
      </font>
      <border/>
    </dxf>
    <dxf>
      <font>
        <color rgb="FFC0C0C0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8</xdr:row>
      <xdr:rowOff>28575</xdr:rowOff>
    </xdr:from>
    <xdr:to>
      <xdr:col>2</xdr:col>
      <xdr:colOff>361950</xdr:colOff>
      <xdr:row>11</xdr:row>
      <xdr:rowOff>361950</xdr:rowOff>
    </xdr:to>
    <xdr:sp>
      <xdr:nvSpPr>
        <xdr:cNvPr id="1" name="Sağ Ayraç 1"/>
        <xdr:cNvSpPr>
          <a:spLocks/>
        </xdr:cNvSpPr>
      </xdr:nvSpPr>
      <xdr:spPr>
        <a:xfrm>
          <a:off x="6010275" y="3028950"/>
          <a:ext cx="314325" cy="1476375"/>
        </a:xfrm>
        <a:prstGeom prst="rightBrac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28"/>
  <sheetViews>
    <sheetView tabSelected="1" zoomScale="70" zoomScaleNormal="70" zoomScalePageLayoutView="0" workbookViewId="0" topLeftCell="A1">
      <pane ySplit="2" topLeftCell="A3" activePane="bottomLeft" state="frozen"/>
      <selection pane="topLeft" activeCell="C3" sqref="C3"/>
      <selection pane="bottomLeft" activeCell="B3" sqref="B3"/>
    </sheetView>
  </sheetViews>
  <sheetFormatPr defaultColWidth="9.00390625" defaultRowHeight="12.75"/>
  <cols>
    <col min="1" max="1" width="9.625" style="0" bestFit="1" customWidth="1"/>
    <col min="2" max="2" width="32.875" style="0" customWidth="1"/>
    <col min="3" max="3" width="22.625" style="0" bestFit="1" customWidth="1"/>
    <col min="4" max="4" width="26.25390625" style="2" bestFit="1" customWidth="1"/>
    <col min="5" max="5" width="22.625" style="2" bestFit="1" customWidth="1"/>
    <col min="6" max="6" width="17.375" style="3" bestFit="1" customWidth="1"/>
    <col min="7" max="7" width="15.125" style="3" bestFit="1" customWidth="1"/>
    <col min="8" max="8" width="13.375" style="0" bestFit="1" customWidth="1"/>
    <col min="9" max="9" width="26.00390625" style="0" customWidth="1"/>
    <col min="10" max="10" width="65.125" style="0" bestFit="1" customWidth="1"/>
    <col min="11" max="11" width="66.00390625" style="0" bestFit="1" customWidth="1"/>
  </cols>
  <sheetData>
    <row r="1" spans="1:11" s="1" customFormat="1" ht="34.5" customHeight="1" thickBot="1" thickTop="1">
      <c r="A1" s="66" t="s">
        <v>53</v>
      </c>
      <c r="B1" s="67"/>
      <c r="C1" s="67"/>
      <c r="D1" s="67"/>
      <c r="E1" s="67"/>
      <c r="F1" s="67"/>
      <c r="G1" s="82" t="s">
        <v>55</v>
      </c>
      <c r="H1" s="83"/>
      <c r="I1" s="86" t="s">
        <v>42</v>
      </c>
      <c r="J1" s="86" t="s">
        <v>43</v>
      </c>
      <c r="K1" s="86" t="s">
        <v>44</v>
      </c>
    </row>
    <row r="2" spans="1:11" ht="27" customHeight="1" thickBot="1" thickTop="1">
      <c r="A2" s="81" t="s">
        <v>12</v>
      </c>
      <c r="B2" s="81" t="s">
        <v>10</v>
      </c>
      <c r="C2" s="81" t="s">
        <v>23</v>
      </c>
      <c r="D2" s="81" t="s">
        <v>0</v>
      </c>
      <c r="E2" s="81" t="s">
        <v>1</v>
      </c>
      <c r="F2" s="81" t="s">
        <v>11</v>
      </c>
      <c r="G2" s="84"/>
      <c r="H2" s="85"/>
      <c r="I2" s="87"/>
      <c r="J2" s="87"/>
      <c r="K2" s="87"/>
    </row>
    <row r="3" spans="1:11" s="37" customFormat="1" ht="39.75" customHeight="1" thickBot="1" thickTop="1">
      <c r="A3" s="68">
        <v>1</v>
      </c>
      <c r="B3" s="69">
        <v>63967</v>
      </c>
      <c r="C3" s="70"/>
      <c r="D3" s="71">
        <v>40234.97</v>
      </c>
      <c r="E3" s="72">
        <f>IF(OR(C3="",C3="Ö.T.V.",C3="İhraç",C3="İade",C3="Diğer",C3="İlave K.D.V."),ROUND(D3/1.18,2),IF(OR(C3=0%,C3="Yurtdışı"),D3,IF(C3=8%,ROUND(D3/1.08,2),IF(C3="Tevkifat",ROUND(D3/1.09,2),"Hata"))))</f>
        <v>34097.43</v>
      </c>
      <c r="F3" s="71">
        <f>IF(OR(D3=E3,E3="Hata"),"",D3-E3)</f>
        <v>6137.540000000001</v>
      </c>
      <c r="G3" s="72">
        <f>D3/(IF(C3=0.08,1.08,0)+(C3="Tevkifat")*1.09+(OR(AND(C3&lt;&gt;"",C3=0),C3="Yurtdışı")*1+(OR(C3="",C3="Ö.T.V.",C3="İhraç",C3="İade",C3="Diğer",C3="İlave K.D.V.")*1.18)))</f>
        <v>34097.432203389835</v>
      </c>
      <c r="H3" s="72">
        <f>IF((IF(C3=0.08,0.08,0)+(C3="Tevkifat")*0.09+(OR(AND(C3&lt;&gt;"",C3=0),C3="Yurtdışı")*0+(OR(C3="",C3="Ö.T.V.",C3="İhraç",C3="İade",C3="Diğer",C3="İlave K.D.V.")*0.18)))=0,"",D3-E3)</f>
        <v>6137.540000000001</v>
      </c>
      <c r="I3" s="73" t="s">
        <v>36</v>
      </c>
      <c r="J3" s="73" t="s">
        <v>38</v>
      </c>
      <c r="K3" s="73" t="s">
        <v>37</v>
      </c>
    </row>
    <row r="4" spans="1:11" s="38" customFormat="1" ht="39.75" customHeight="1" thickBot="1" thickTop="1">
      <c r="A4" s="68">
        <f>A3+1</f>
        <v>2</v>
      </c>
      <c r="B4" s="69">
        <f>B3+1</f>
        <v>63968</v>
      </c>
      <c r="C4" s="70" t="s">
        <v>32</v>
      </c>
      <c r="D4" s="71">
        <v>13011.86</v>
      </c>
      <c r="E4" s="72">
        <f aca="true" t="shared" si="0" ref="E4:E12">IF(OR(C4="",C4="Ö.T.V.",C4="İhraç",C4="İade",C4="Diğer",C4="İlave K.D.V."),ROUND(D4/1.18,2),IF(OR(C4=0%,C4="Yurtdışı"),D4,IF(C4=8%,ROUND(D4/1.08,2),IF(C4="Tevkifat",ROUND(D4/1.09,2),"Hata"))))</f>
        <v>11937.49</v>
      </c>
      <c r="F4" s="71">
        <f aca="true" t="shared" si="1" ref="F4:F12">IF(OR(D4=E4,E4="Hata"),"",D4-E4)</f>
        <v>1074.3700000000008</v>
      </c>
      <c r="G4" s="72">
        <f aca="true" t="shared" si="2" ref="G4:G12">D4/(IF(C4=0.08,1.08,0)+(C4="Tevkifat")*1.09+(OR(AND(C4&lt;&gt;"",C4=0),C4="Yurtdışı")*1+(OR(C4="",C4="Ö.T.V.",C4="İhraç",C4="İade",C4="Diğer",C4="İlave K.D.V.")*1.18)))</f>
        <v>11937.48623853211</v>
      </c>
      <c r="H4" s="72">
        <f aca="true" t="shared" si="3" ref="H4:H12">IF((IF(C4=0.08,0.08,0)+(C4="Tevkifat")*0.09+(OR(AND(C4&lt;&gt;"",C4=0),C4="Yurtdışı")*0+(OR(C4="",C4="Ö.T.V.",C4="İhraç",C4="İade",C4="Diğer",C4="İlave K.D.V.")*0.18)))=0,"",D4-E4)</f>
        <v>1074.3700000000008</v>
      </c>
      <c r="I4" s="73" t="s">
        <v>36</v>
      </c>
      <c r="J4" s="73" t="s">
        <v>39</v>
      </c>
      <c r="K4" s="73" t="s">
        <v>40</v>
      </c>
    </row>
    <row r="5" spans="1:11" s="38" customFormat="1" ht="39.75" customHeight="1" thickBot="1" thickTop="1">
      <c r="A5" s="68">
        <f aca="true" t="shared" si="4" ref="A5:B12">A4+1</f>
        <v>3</v>
      </c>
      <c r="B5" s="69">
        <f t="shared" si="4"/>
        <v>63969</v>
      </c>
      <c r="C5" s="70" t="s">
        <v>28</v>
      </c>
      <c r="D5" s="71">
        <v>21109.01</v>
      </c>
      <c r="E5" s="72">
        <f t="shared" si="0"/>
        <v>17888.99</v>
      </c>
      <c r="F5" s="71">
        <f t="shared" si="1"/>
        <v>3220.019999999997</v>
      </c>
      <c r="G5" s="72">
        <f t="shared" si="2"/>
        <v>17888.991525423728</v>
      </c>
      <c r="H5" s="72">
        <f t="shared" si="3"/>
        <v>3220.019999999997</v>
      </c>
      <c r="I5" s="73" t="s">
        <v>36</v>
      </c>
      <c r="J5" s="73" t="s">
        <v>38</v>
      </c>
      <c r="K5" s="73" t="s">
        <v>37</v>
      </c>
    </row>
    <row r="6" spans="1:11" s="38" customFormat="1" ht="39.75" customHeight="1" thickBot="1" thickTop="1">
      <c r="A6" s="68">
        <f t="shared" si="4"/>
        <v>4</v>
      </c>
      <c r="B6" s="69">
        <f t="shared" si="4"/>
        <v>63970</v>
      </c>
      <c r="C6" s="70">
        <v>0</v>
      </c>
      <c r="D6" s="71">
        <v>7483.14</v>
      </c>
      <c r="E6" s="72">
        <f t="shared" si="0"/>
        <v>7483.14</v>
      </c>
      <c r="F6" s="71">
        <f t="shared" si="1"/>
      </c>
      <c r="G6" s="72">
        <f t="shared" si="2"/>
        <v>7483.14</v>
      </c>
      <c r="H6" s="72">
        <f t="shared" si="3"/>
      </c>
      <c r="I6" s="73" t="s">
        <v>36</v>
      </c>
      <c r="J6" s="73" t="s">
        <v>41</v>
      </c>
      <c r="K6" s="73" t="s">
        <v>45</v>
      </c>
    </row>
    <row r="7" spans="1:11" s="38" customFormat="1" ht="39.75" customHeight="1" thickBot="1" thickTop="1">
      <c r="A7" s="68">
        <f t="shared" si="4"/>
        <v>5</v>
      </c>
      <c r="B7" s="69">
        <f t="shared" si="4"/>
        <v>63971</v>
      </c>
      <c r="C7" s="70" t="s">
        <v>26</v>
      </c>
      <c r="D7" s="71">
        <v>12898</v>
      </c>
      <c r="E7" s="72">
        <f t="shared" si="0"/>
        <v>12898</v>
      </c>
      <c r="F7" s="71">
        <f t="shared" si="1"/>
      </c>
      <c r="G7" s="72">
        <f t="shared" si="2"/>
        <v>12898</v>
      </c>
      <c r="H7" s="72">
        <f t="shared" si="3"/>
      </c>
      <c r="I7" s="73" t="s">
        <v>36</v>
      </c>
      <c r="J7" s="73" t="s">
        <v>41</v>
      </c>
      <c r="K7" s="73" t="s">
        <v>45</v>
      </c>
    </row>
    <row r="8" spans="1:11" s="38" customFormat="1" ht="39.75" customHeight="1" thickBot="1" thickTop="1">
      <c r="A8" s="68">
        <f t="shared" si="4"/>
        <v>6</v>
      </c>
      <c r="B8" s="69">
        <f t="shared" si="4"/>
        <v>63972</v>
      </c>
      <c r="C8" s="70" t="s">
        <v>33</v>
      </c>
      <c r="D8" s="71">
        <v>10000</v>
      </c>
      <c r="E8" s="72">
        <f t="shared" si="0"/>
        <v>8474.58</v>
      </c>
      <c r="F8" s="71">
        <f t="shared" si="1"/>
        <v>1525.42</v>
      </c>
      <c r="G8" s="72">
        <f t="shared" si="2"/>
        <v>8474.57627118644</v>
      </c>
      <c r="H8" s="72">
        <f t="shared" si="3"/>
        <v>1525.42</v>
      </c>
      <c r="I8" s="73" t="s">
        <v>36</v>
      </c>
      <c r="J8" s="73" t="s">
        <v>38</v>
      </c>
      <c r="K8" s="73" t="s">
        <v>37</v>
      </c>
    </row>
    <row r="9" spans="1:11" s="38" customFormat="1" ht="39.75" customHeight="1" thickBot="1" thickTop="1">
      <c r="A9" s="68">
        <f t="shared" si="4"/>
        <v>7</v>
      </c>
      <c r="B9" s="69">
        <f t="shared" si="4"/>
        <v>63973</v>
      </c>
      <c r="C9" s="70" t="s">
        <v>34</v>
      </c>
      <c r="D9" s="71">
        <v>40018.21</v>
      </c>
      <c r="E9" s="72">
        <f t="shared" si="0"/>
        <v>33913.74</v>
      </c>
      <c r="F9" s="71">
        <f t="shared" si="1"/>
        <v>6104.470000000001</v>
      </c>
      <c r="G9" s="72">
        <f t="shared" si="2"/>
        <v>33913.73728813559</v>
      </c>
      <c r="H9" s="72">
        <f t="shared" si="3"/>
        <v>6104.470000000001</v>
      </c>
      <c r="I9" s="73" t="s">
        <v>36</v>
      </c>
      <c r="J9" s="73" t="s">
        <v>38</v>
      </c>
      <c r="K9" s="73" t="s">
        <v>37</v>
      </c>
    </row>
    <row r="10" spans="1:11" s="38" customFormat="1" ht="39.75" customHeight="1" thickBot="1" thickTop="1">
      <c r="A10" s="68">
        <f t="shared" si="4"/>
        <v>8</v>
      </c>
      <c r="B10" s="69">
        <f t="shared" si="4"/>
        <v>63974</v>
      </c>
      <c r="C10" s="70" t="s">
        <v>35</v>
      </c>
      <c r="D10" s="71">
        <v>34950.02</v>
      </c>
      <c r="E10" s="72">
        <f t="shared" si="0"/>
        <v>29618.66</v>
      </c>
      <c r="F10" s="71">
        <f t="shared" si="1"/>
        <v>5331.359999999997</v>
      </c>
      <c r="G10" s="72">
        <f t="shared" si="2"/>
        <v>29618.66101694915</v>
      </c>
      <c r="H10" s="72">
        <f t="shared" si="3"/>
        <v>5331.359999999997</v>
      </c>
      <c r="I10" s="73" t="s">
        <v>36</v>
      </c>
      <c r="J10" s="73" t="s">
        <v>38</v>
      </c>
      <c r="K10" s="73" t="s">
        <v>37</v>
      </c>
    </row>
    <row r="11" spans="1:11" s="38" customFormat="1" ht="39.75" customHeight="1" thickBot="1" thickTop="1">
      <c r="A11" s="68">
        <f t="shared" si="4"/>
        <v>9</v>
      </c>
      <c r="B11" s="69">
        <f t="shared" si="4"/>
        <v>63975</v>
      </c>
      <c r="C11" s="70" t="s">
        <v>29</v>
      </c>
      <c r="D11" s="71">
        <v>21109.01</v>
      </c>
      <c r="E11" s="72">
        <f t="shared" si="0"/>
        <v>17888.99</v>
      </c>
      <c r="F11" s="71">
        <f t="shared" si="1"/>
        <v>3220.019999999997</v>
      </c>
      <c r="G11" s="72">
        <f t="shared" si="2"/>
        <v>17888.991525423728</v>
      </c>
      <c r="H11" s="72">
        <f t="shared" si="3"/>
        <v>3220.019999999997</v>
      </c>
      <c r="I11" s="73" t="s">
        <v>36</v>
      </c>
      <c r="J11" s="73" t="s">
        <v>38</v>
      </c>
      <c r="K11" s="73" t="s">
        <v>37</v>
      </c>
    </row>
    <row r="12" spans="1:11" s="38" customFormat="1" ht="39.75" customHeight="1" thickBot="1" thickTop="1">
      <c r="A12" s="68">
        <f t="shared" si="4"/>
        <v>10</v>
      </c>
      <c r="B12" s="74">
        <f t="shared" si="4"/>
        <v>63976</v>
      </c>
      <c r="C12" s="75">
        <v>0.08</v>
      </c>
      <c r="D12" s="76">
        <v>1000</v>
      </c>
      <c r="E12" s="76">
        <f t="shared" si="0"/>
        <v>925.93</v>
      </c>
      <c r="F12" s="76">
        <f t="shared" si="1"/>
        <v>74.07000000000005</v>
      </c>
      <c r="G12" s="72">
        <f t="shared" si="2"/>
        <v>925.9259259259259</v>
      </c>
      <c r="H12" s="72">
        <f t="shared" si="3"/>
        <v>74.07000000000005</v>
      </c>
      <c r="I12" s="77" t="s">
        <v>36</v>
      </c>
      <c r="J12" s="77" t="s">
        <v>46</v>
      </c>
      <c r="K12" s="77" t="s">
        <v>47</v>
      </c>
    </row>
    <row r="13" spans="1:10" ht="27.75" customHeight="1" thickBot="1" thickTop="1">
      <c r="A13" s="63" t="s">
        <v>13</v>
      </c>
      <c r="B13" s="63"/>
      <c r="C13" s="64"/>
      <c r="D13" s="65">
        <f>SUM(D3:D12)</f>
        <v>201814.22</v>
      </c>
      <c r="E13" s="65">
        <f>SUM(E3:E12)</f>
        <v>175126.94999999998</v>
      </c>
      <c r="F13" s="65">
        <f>SUM(F3:F12)</f>
        <v>26687.269999999993</v>
      </c>
      <c r="G13" s="36"/>
      <c r="H13" s="36"/>
      <c r="I13" s="36"/>
      <c r="J13" s="36"/>
    </row>
    <row r="14" spans="8:10" ht="21" thickTop="1">
      <c r="H14" s="36"/>
      <c r="I14" s="36"/>
      <c r="J14" s="36"/>
    </row>
    <row r="15" spans="7:10" ht="20.25">
      <c r="G15" s="3" t="s">
        <v>2</v>
      </c>
      <c r="H15" s="36"/>
      <c r="I15" s="36"/>
      <c r="J15" s="36"/>
    </row>
    <row r="16" spans="2:10" s="39" customFormat="1" ht="20.25">
      <c r="B16" s="78" t="s">
        <v>48</v>
      </c>
      <c r="C16" s="42"/>
      <c r="D16" s="79"/>
      <c r="E16" s="79"/>
      <c r="F16" s="80"/>
      <c r="G16" s="80"/>
      <c r="H16" s="42"/>
      <c r="I16" s="42"/>
      <c r="J16" s="42"/>
    </row>
    <row r="17" spans="2:10" s="39" customFormat="1" ht="20.25">
      <c r="B17" s="78" t="s">
        <v>49</v>
      </c>
      <c r="C17" s="42"/>
      <c r="D17" s="79"/>
      <c r="E17" s="79"/>
      <c r="F17" s="80"/>
      <c r="G17" s="80"/>
      <c r="H17" s="42"/>
      <c r="I17" s="42"/>
      <c r="J17" s="42"/>
    </row>
    <row r="18" spans="2:10" s="39" customFormat="1" ht="20.25">
      <c r="B18" s="78" t="s">
        <v>50</v>
      </c>
      <c r="C18" s="42"/>
      <c r="D18" s="79"/>
      <c r="E18" s="79"/>
      <c r="F18" s="80"/>
      <c r="G18" s="80"/>
      <c r="H18" s="42"/>
      <c r="I18" s="42"/>
      <c r="J18" s="42"/>
    </row>
    <row r="19" spans="2:10" s="39" customFormat="1" ht="20.25">
      <c r="B19" s="42"/>
      <c r="C19" s="42"/>
      <c r="D19" s="79"/>
      <c r="E19" s="79"/>
      <c r="F19" s="80"/>
      <c r="G19" s="80"/>
      <c r="H19" s="42"/>
      <c r="I19" s="42"/>
      <c r="J19" s="42"/>
    </row>
    <row r="20" spans="2:10" s="39" customFormat="1" ht="20.25">
      <c r="B20" s="78" t="s">
        <v>51</v>
      </c>
      <c r="C20" s="42"/>
      <c r="D20" s="79"/>
      <c r="E20" s="79"/>
      <c r="F20" s="80"/>
      <c r="G20" s="80"/>
      <c r="H20" s="42"/>
      <c r="I20" s="42"/>
      <c r="J20" s="42"/>
    </row>
    <row r="21" spans="2:9" s="39" customFormat="1" ht="20.25">
      <c r="B21" s="42"/>
      <c r="C21" s="42"/>
      <c r="D21" s="79"/>
      <c r="E21" s="79"/>
      <c r="F21" s="80"/>
      <c r="G21" s="80"/>
      <c r="H21" s="42"/>
      <c r="I21" s="42"/>
    </row>
    <row r="22" spans="2:9" s="39" customFormat="1" ht="20.25">
      <c r="B22" s="78" t="s">
        <v>52</v>
      </c>
      <c r="C22" s="42"/>
      <c r="D22" s="79"/>
      <c r="E22" s="79"/>
      <c r="F22" s="80"/>
      <c r="G22" s="80"/>
      <c r="H22" s="42"/>
      <c r="I22" s="42"/>
    </row>
    <row r="23" spans="2:9" s="39" customFormat="1" ht="20.25">
      <c r="B23" s="42"/>
      <c r="C23" s="42"/>
      <c r="D23" s="79"/>
      <c r="E23" s="79"/>
      <c r="F23" s="80"/>
      <c r="G23" s="80"/>
      <c r="H23" s="42"/>
      <c r="I23" s="42"/>
    </row>
    <row r="24" spans="2:9" s="39" customFormat="1" ht="20.25">
      <c r="B24" s="42"/>
      <c r="C24" s="42"/>
      <c r="D24" s="79"/>
      <c r="E24" s="79"/>
      <c r="F24" s="80"/>
      <c r="G24" s="80"/>
      <c r="H24" s="42"/>
      <c r="I24" s="42"/>
    </row>
    <row r="25" spans="2:9" s="39" customFormat="1" ht="20.25">
      <c r="B25" s="42"/>
      <c r="C25" s="42"/>
      <c r="D25" s="79"/>
      <c r="E25" s="79"/>
      <c r="F25" s="80"/>
      <c r="G25" s="80"/>
      <c r="H25" s="42"/>
      <c r="I25" s="42"/>
    </row>
    <row r="26" spans="4:7" s="39" customFormat="1" ht="12.75">
      <c r="D26" s="40"/>
      <c r="E26" s="40"/>
      <c r="F26" s="41"/>
      <c r="G26" s="41"/>
    </row>
    <row r="27" spans="4:7" s="39" customFormat="1" ht="12.75">
      <c r="D27" s="40"/>
      <c r="E27" s="40"/>
      <c r="F27" s="41"/>
      <c r="G27" s="41"/>
    </row>
    <row r="28" spans="4:7" s="39" customFormat="1" ht="12.75">
      <c r="D28" s="40"/>
      <c r="E28" s="40"/>
      <c r="F28" s="41"/>
      <c r="G28" s="41"/>
    </row>
  </sheetData>
  <sheetProtection/>
  <autoFilter ref="B2:F13"/>
  <mergeCells count="6">
    <mergeCell ref="J1:J2"/>
    <mergeCell ref="K1:K2"/>
    <mergeCell ref="A1:F1"/>
    <mergeCell ref="A13:B13"/>
    <mergeCell ref="G1:H2"/>
    <mergeCell ref="I1:I2"/>
  </mergeCells>
  <conditionalFormatting sqref="E14:G65346">
    <cfRule type="cellIs" priority="18" dxfId="12" operator="greaterThan" stopIfTrue="1">
      <formula>0</formula>
    </cfRule>
    <cfRule type="cellIs" priority="19" dxfId="12" operator="lessThan" stopIfTrue="1">
      <formula>0</formula>
    </cfRule>
  </conditionalFormatting>
  <conditionalFormatting sqref="E3:F11">
    <cfRule type="cellIs" priority="12" dxfId="13" operator="equal" stopIfTrue="1">
      <formula>0</formula>
    </cfRule>
  </conditionalFormatting>
  <conditionalFormatting sqref="H3:H4">
    <cfRule type="cellIs" priority="8" dxfId="13" operator="equal" stopIfTrue="1">
      <formula>0</formula>
    </cfRule>
  </conditionalFormatting>
  <conditionalFormatting sqref="H6:H12">
    <cfRule type="cellIs" priority="9" dxfId="13" operator="equal" stopIfTrue="1">
      <formula>0</formula>
    </cfRule>
  </conditionalFormatting>
  <conditionalFormatting sqref="H5">
    <cfRule type="cellIs" priority="7" dxfId="13" operator="equal" stopIfTrue="1">
      <formula>0</formula>
    </cfRule>
  </conditionalFormatting>
  <conditionalFormatting sqref="G3:G12">
    <cfRule type="cellIs" priority="5" dxfId="13" operator="equal" stopIfTrue="1">
      <formula>0</formula>
    </cfRule>
  </conditionalFormatting>
  <conditionalFormatting sqref="E12">
    <cfRule type="cellIs" priority="3" dxfId="13" operator="equal" stopIfTrue="1">
      <formula>0</formula>
    </cfRule>
  </conditionalFormatting>
  <conditionalFormatting sqref="F12">
    <cfRule type="cellIs" priority="1" dxfId="13" operator="equal" stopIfTrue="1">
      <formula>0</formula>
    </cfRule>
  </conditionalFormatting>
  <dataValidations count="4">
    <dataValidation allowBlank="1" showInputMessage="1" showErrorMessage="1" promptTitle="FATURA GENEL TOPLAMI" prompt="* Fatura'nın Genel Toplamı Girilecek" sqref="D3:D12"/>
    <dataValidation allowBlank="1" showInputMessage="1" showErrorMessage="1" promptTitle="FATURA MATRAHI" prompt="* Yurtdışı Satışlarında &amp; İhraç Kayıtlı Satışlarda Genel Toplam Girilecek&#10;* Tevkifat'lı Satışlarda Matrah El İle Girilecek&#10;* Hurda Satışlarında Fatura Genel Toplamı Girilecek&#10;* K.D.V. Oranı Farklı İse Matrah Kontrol Edilecek" sqref="E3:E12"/>
    <dataValidation allowBlank="1" showInputMessage="1" showErrorMessage="1" promptTitle="FATURA K.D.V." prompt="* Yurtdışı Satışlarında K.D.V. Olmaz&#10;* Tevkifatlı Satışlarda K.D.V. Dikkat Et&#10;*  İhraç Kayıtlı Satışlarda K.D.V Dikkat Et&#10;* Hurda Satışlarında K.D.V. Olmaz&#10;* K.D.V. Oranı Farklı İse Kontrol Edilecek" sqref="F3:G12"/>
    <dataValidation allowBlank="1" showInputMessage="1" showErrorMessage="1" promptTitle="FATURA'nın TÜRÜ" prompt="* Boş_: %18'lik Normal Satış&#10;* Tevkifat_: %18'lik Tev.Sat.&#10;* Ö.T.V._: %18'lik ÖTV'li Satış&#10;* %0_: %0'lık Satış&#10;* Yurtdışı_: Yurtdışı Satışları&#10;* İhraç_: İhraç Kayıtlı Satışlar&#10;* İADE_: Alışlardan İADE&#10;* Diğer_: DİĞER Gelirler&#10;* İlave K.D.V._: İlave K.D.V." sqref="C3:C12"/>
  </dataValidations>
  <printOptions verticalCentered="1"/>
  <pageMargins left="0.7480314960629921" right="0.7480314960629921" top="0.5511811023622047" bottom="0.6299212598425197" header="0.5118110236220472" footer="0.5905511811023623"/>
  <pageSetup horizontalDpi="300" verticalDpi="3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H26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0.00390625" style="4" bestFit="1" customWidth="1"/>
    <col min="2" max="2" width="28.25390625" style="4" customWidth="1"/>
    <col min="3" max="3" width="26.75390625" style="4" customWidth="1"/>
    <col min="4" max="4" width="18.25390625" style="4" customWidth="1"/>
    <col min="5" max="5" width="2.25390625" style="4" bestFit="1" customWidth="1"/>
    <col min="6" max="6" width="16.25390625" style="4" bestFit="1" customWidth="1"/>
    <col min="7" max="7" width="3.125" style="4" bestFit="1" customWidth="1"/>
    <col min="8" max="8" width="14.25390625" style="4" bestFit="1" customWidth="1"/>
    <col min="9" max="16384" width="9.125" style="4" customWidth="1"/>
  </cols>
  <sheetData>
    <row r="1" spans="1:3" s="11" customFormat="1" ht="27" customHeight="1" thickBot="1">
      <c r="A1" s="59" t="s">
        <v>54</v>
      </c>
      <c r="B1" s="59"/>
      <c r="C1" s="59"/>
    </row>
    <row r="2" spans="1:3" s="7" customFormat="1" ht="30" customHeight="1" thickBot="1" thickTop="1">
      <c r="A2" s="50" t="s">
        <v>3</v>
      </c>
      <c r="B2" s="51"/>
      <c r="C2" s="6"/>
    </row>
    <row r="3" spans="1:3" s="7" customFormat="1" ht="30" customHeight="1">
      <c r="A3" s="54" t="str">
        <f>A1</f>
        <v>2021 K.D.V. HESAPLAMASI</v>
      </c>
      <c r="B3" s="20" t="s">
        <v>16</v>
      </c>
      <c r="C3" s="33"/>
    </row>
    <row r="4" spans="1:3" s="7" customFormat="1" ht="30" customHeight="1">
      <c r="A4" s="55"/>
      <c r="B4" s="21" t="s">
        <v>17</v>
      </c>
      <c r="C4" s="34"/>
    </row>
    <row r="5" spans="1:3" s="7" customFormat="1" ht="30" customHeight="1" thickBot="1">
      <c r="A5" s="56"/>
      <c r="B5" s="22" t="s">
        <v>18</v>
      </c>
      <c r="C5" s="35"/>
    </row>
    <row r="6" spans="1:3" s="7" customFormat="1" ht="30" customHeight="1" thickBot="1">
      <c r="A6" s="52" t="s">
        <v>4</v>
      </c>
      <c r="B6" s="53"/>
      <c r="C6" s="33"/>
    </row>
    <row r="7" spans="1:3" ht="39.75" customHeight="1" thickBot="1" thickTop="1">
      <c r="A7" s="46" t="s">
        <v>5</v>
      </c>
      <c r="B7" s="47"/>
      <c r="C7" s="23">
        <f>SUM($C$2:$C$6)</f>
        <v>0</v>
      </c>
    </row>
    <row r="8" spans="1:3" ht="19.5" thickBot="1" thickTop="1">
      <c r="A8" s="60"/>
      <c r="B8" s="61"/>
      <c r="C8" s="12" t="s">
        <v>2</v>
      </c>
    </row>
    <row r="9" spans="1:8" s="8" customFormat="1" ht="30" customHeight="1" thickTop="1">
      <c r="A9" s="30" t="s">
        <v>27</v>
      </c>
      <c r="B9" s="27">
        <f>SUMIF(FATURA!$C$3:$C$12,"Ö.T.V.",FATURA!$E$3:$E$12)</f>
        <v>17888.99</v>
      </c>
      <c r="C9" s="62">
        <f>SUM(B9:B12)</f>
        <v>90079.66</v>
      </c>
      <c r="D9" s="57"/>
      <c r="E9" s="58"/>
      <c r="F9" s="58"/>
      <c r="G9" s="58"/>
      <c r="H9" s="58"/>
    </row>
    <row r="10" spans="1:8" s="8" customFormat="1" ht="30" customHeight="1">
      <c r="A10" s="19" t="s">
        <v>20</v>
      </c>
      <c r="B10" s="28">
        <f>SUMIF(FATURA!$C$3:$C$12,"",FATURA!$E$3:$E$12)</f>
        <v>34097.43</v>
      </c>
      <c r="C10" s="62"/>
      <c r="D10" s="57"/>
      <c r="E10" s="58"/>
      <c r="F10" s="58"/>
      <c r="G10" s="58"/>
      <c r="H10" s="58"/>
    </row>
    <row r="11" spans="1:8" s="8" customFormat="1" ht="30" customHeight="1">
      <c r="A11" s="19" t="s">
        <v>25</v>
      </c>
      <c r="B11" s="28">
        <f>SUMIF(FATURA!$C$3:$C$12,"İhraç",FATURA!$E$3:$E$12)</f>
        <v>8474.58</v>
      </c>
      <c r="C11" s="62"/>
      <c r="D11" s="57"/>
      <c r="E11" s="58"/>
      <c r="F11" s="58"/>
      <c r="G11" s="58"/>
      <c r="H11" s="58"/>
    </row>
    <row r="12" spans="1:8" s="8" customFormat="1" ht="30" customHeight="1">
      <c r="A12" s="19" t="s">
        <v>24</v>
      </c>
      <c r="B12" s="28">
        <f>SUMIF(FATURA!$C$3:$C$12,"Diğer",FATURA!$E$3:$E$12)</f>
        <v>29618.66</v>
      </c>
      <c r="C12" s="62"/>
      <c r="D12" s="57"/>
      <c r="E12" s="58"/>
      <c r="F12" s="58"/>
      <c r="G12" s="58"/>
      <c r="H12" s="58"/>
    </row>
    <row r="13" spans="1:8" s="8" customFormat="1" ht="30" customHeight="1">
      <c r="A13" s="19" t="s">
        <v>30</v>
      </c>
      <c r="B13" s="28">
        <f>SUMIF(FATURA!$C$3:$C$12,"Tevkifat",FATURA!$E$3:$E$12)</f>
        <v>11937.49</v>
      </c>
      <c r="C13" s="31"/>
      <c r="D13" s="32"/>
      <c r="E13" s="32"/>
      <c r="F13" s="32"/>
      <c r="G13" s="32"/>
      <c r="H13" s="32"/>
    </row>
    <row r="14" spans="1:4" s="8" customFormat="1" ht="30" customHeight="1">
      <c r="A14" s="19" t="s">
        <v>19</v>
      </c>
      <c r="B14" s="28">
        <f>SUMIF(FATURA!$C$3:$C$12,"0",FATURA!$D$3:$D$12)</f>
        <v>7483.14</v>
      </c>
      <c r="C14" s="43"/>
      <c r="D14" s="13"/>
    </row>
    <row r="15" spans="1:4" s="8" customFormat="1" ht="30" customHeight="1" thickBot="1">
      <c r="A15" s="18" t="s">
        <v>21</v>
      </c>
      <c r="B15" s="29">
        <f>SUMIF(FATURA!$C$3:$C$12,"Yurtdışı",FATURA!$E$3:$E$12)</f>
        <v>12898</v>
      </c>
      <c r="C15" s="43"/>
      <c r="D15" s="13"/>
    </row>
    <row r="16" spans="1:4" s="7" customFormat="1" ht="39.75" customHeight="1" thickBot="1" thickTop="1">
      <c r="A16" s="14" t="s">
        <v>6</v>
      </c>
      <c r="B16" s="23">
        <f>SUM(B9:B15)</f>
        <v>122398.29000000001</v>
      </c>
      <c r="C16" s="43"/>
      <c r="D16" s="13"/>
    </row>
    <row r="17" spans="1:3" ht="30" customHeight="1" thickTop="1">
      <c r="A17" s="24" t="s">
        <v>22</v>
      </c>
      <c r="B17" s="10">
        <f>SUMIF(FATURA!$C$3:$C$12,"",FATURA!$F$3:$F$12)+SUMIF(FATURA!$C$3:$C$12,"Ö.T.V.",FATURA!$F$3:$F$12)+SUMIF(FATURA!$C$3:$C$12,"İhraç",FATURA!$F$3:$F$12)+SUMIF(FATURA!$C$3:$C$12,"Diğer",FATURA!$F$3:$F$12)</f>
        <v>16214.339999999995</v>
      </c>
      <c r="C17" s="43"/>
    </row>
    <row r="18" spans="1:3" ht="30" customHeight="1">
      <c r="A18" s="9" t="s">
        <v>31</v>
      </c>
      <c r="B18" s="10">
        <f>SUMIF(FATURA!$C$3:$C$12,"Tevkifat",FATURA!$F$3:$F$12)</f>
        <v>1074.3700000000008</v>
      </c>
      <c r="C18" s="43"/>
    </row>
    <row r="19" spans="1:3" ht="30" customHeight="1">
      <c r="A19" s="9" t="s">
        <v>7</v>
      </c>
      <c r="B19" s="10">
        <f>SUMIF(FATURA!$C$3:$C$12,"İADE",FATURA!$F$3:$F$12)</f>
        <v>6104.470000000001</v>
      </c>
      <c r="C19" s="43"/>
    </row>
    <row r="20" spans="1:3" s="7" customFormat="1" ht="30" customHeight="1" thickBot="1">
      <c r="A20" s="25" t="s">
        <v>14</v>
      </c>
      <c r="B20" s="10">
        <f>SUMIF(FATURA!$C$3:$C$12,"İlave K.D.V.",FATURA!$F$3:$F$12)</f>
        <v>3220.019999999997</v>
      </c>
      <c r="C20" s="43"/>
    </row>
    <row r="21" spans="1:3" s="7" customFormat="1" ht="39.75" customHeight="1" thickBot="1" thickTop="1">
      <c r="A21" s="14" t="s">
        <v>8</v>
      </c>
      <c r="B21" s="23">
        <f>SUM(B17:B20)</f>
        <v>26613.199999999993</v>
      </c>
      <c r="C21" s="43"/>
    </row>
    <row r="22" spans="1:3" ht="9.75" customHeight="1" thickBot="1" thickTop="1">
      <c r="A22" s="48"/>
      <c r="B22" s="49"/>
      <c r="C22" s="26"/>
    </row>
    <row r="23" spans="1:3" ht="30" customHeight="1" thickBot="1" thickTop="1">
      <c r="A23" s="44" t="s">
        <v>15</v>
      </c>
      <c r="B23" s="45"/>
      <c r="C23" s="23">
        <f>IF(C7&gt;B21,C7-B21,0)</f>
        <v>0</v>
      </c>
    </row>
    <row r="24" spans="1:3" ht="9.75" customHeight="1" thickBot="1" thickTop="1">
      <c r="A24" s="15"/>
      <c r="B24" s="16"/>
      <c r="C24" s="17"/>
    </row>
    <row r="25" spans="1:3" ht="30" customHeight="1" thickBot="1" thickTop="1">
      <c r="A25" s="44" t="s">
        <v>9</v>
      </c>
      <c r="B25" s="45"/>
      <c r="C25" s="23">
        <f>IF(B21&gt;C7,B21-C7,0)</f>
        <v>26613.199999999993</v>
      </c>
    </row>
    <row r="26" ht="9.75" customHeight="1" thickTop="1">
      <c r="C26" s="5"/>
    </row>
  </sheetData>
  <sheetProtection formatCells="0" formatColumns="0" formatRows="0" insertColumns="0" insertRows="0" deleteColumns="0" deleteRows="0" autoFilter="0"/>
  <protectedRanges>
    <protectedRange sqref="A1 C2" name="Aralık1"/>
  </protectedRanges>
  <mergeCells count="16">
    <mergeCell ref="D9:D12"/>
    <mergeCell ref="E9:E12"/>
    <mergeCell ref="F9:F12"/>
    <mergeCell ref="G9:G12"/>
    <mergeCell ref="H9:H12"/>
    <mergeCell ref="A1:C1"/>
    <mergeCell ref="A8:B8"/>
    <mergeCell ref="C9:C12"/>
    <mergeCell ref="C14:C21"/>
    <mergeCell ref="A25:B25"/>
    <mergeCell ref="A7:B7"/>
    <mergeCell ref="A22:B22"/>
    <mergeCell ref="A23:B23"/>
    <mergeCell ref="A2:B2"/>
    <mergeCell ref="A6:B6"/>
    <mergeCell ref="A3:A5"/>
  </mergeCells>
  <conditionalFormatting sqref="C25 B21 C7 B16 C23">
    <cfRule type="cellIs" priority="2" dxfId="14" operator="equal" stopIfTrue="1">
      <formula>0</formula>
    </cfRule>
  </conditionalFormatting>
  <conditionalFormatting sqref="C3:C6 B9:B15 B17:B20">
    <cfRule type="cellIs" priority="3" dxfId="15" operator="greaterThan" stopIfTrue="1">
      <formula>0</formula>
    </cfRule>
  </conditionalFormatting>
  <conditionalFormatting sqref="C9">
    <cfRule type="cellIs" priority="4" dxfId="12" operator="equal" stopIfTrue="1">
      <formula>0</formula>
    </cfRule>
  </conditionalFormatting>
  <printOptions/>
  <pageMargins left="0.18" right="0.14" top="0.55" bottom="1" header="0.5" footer="0.5"/>
  <pageSetup fitToHeight="1" fitToWidth="1" horizontalDpi="120" verticalDpi="12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hasvak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Esin KILIÇ (SMMM)</dc:creator>
  <cp:keywords/>
  <dc:description/>
  <cp:lastModifiedBy>Esin KILIÇ</cp:lastModifiedBy>
  <cp:lastPrinted>2012-05-24T06:50:04Z</cp:lastPrinted>
  <dcterms:created xsi:type="dcterms:W3CDTF">2000-03-14T13:33:27Z</dcterms:created>
  <dcterms:modified xsi:type="dcterms:W3CDTF">2021-04-02T20:07:04Z</dcterms:modified>
  <cp:category/>
  <cp:version/>
  <cp:contentType/>
  <cp:contentStatus/>
</cp:coreProperties>
</file>